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7" activeTab="0"/>
  </bookViews>
  <sheets>
    <sheet name="K30 承 载 板 试 验 报 告" sheetId="1" r:id="rId1"/>
  </sheets>
  <definedNames/>
  <calcPr fullCalcOnLoad="1" fullPrecision="0"/>
</workbook>
</file>

<file path=xl/sharedStrings.xml><?xml version="1.0" encoding="utf-8"?>
<sst xmlns="http://schemas.openxmlformats.org/spreadsheetml/2006/main" count="55" uniqueCount="54">
  <si>
    <t xml:space="preserve"> 试验: </t>
  </si>
  <si>
    <t xml:space="preserve"> 复核:  </t>
  </si>
  <si>
    <t>K30 承 载 板 试 验 报 告</t>
  </si>
  <si>
    <r>
      <t>线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别：</t>
    </r>
  </si>
  <si>
    <r>
      <t>工程名称：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路基工程</t>
    </r>
    <r>
      <rPr>
        <sz val="11"/>
        <rFont val="Times New Roman"/>
        <family val="1"/>
      </rPr>
      <t xml:space="preserve">         </t>
    </r>
  </si>
  <si>
    <r>
      <t>施工单位：</t>
    </r>
  </si>
  <si>
    <t>取样位置：</t>
  </si>
  <si>
    <r>
      <t>标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高：</t>
    </r>
  </si>
  <si>
    <t>层    数：</t>
  </si>
  <si>
    <t>填土厚度：</t>
  </si>
  <si>
    <t xml:space="preserve">压实类型： </t>
  </si>
  <si>
    <t>试验日期：</t>
  </si>
  <si>
    <t>顺序</t>
  </si>
  <si>
    <t>仪表读数</t>
  </si>
  <si>
    <t>荷载强度</t>
  </si>
  <si>
    <t>百分表下沉读数</t>
  </si>
  <si>
    <r>
      <t>（</t>
    </r>
    <r>
      <rPr>
        <sz val="12"/>
        <rFont val="Times New Roman"/>
        <family val="1"/>
      </rPr>
      <t>Mpa)</t>
    </r>
  </si>
  <si>
    <t>(Mpa)</t>
  </si>
  <si>
    <t>左</t>
  </si>
  <si>
    <t>右</t>
  </si>
  <si>
    <t>平均</t>
  </si>
  <si>
    <t>预压</t>
  </si>
  <si>
    <t>复位</t>
  </si>
  <si>
    <r>
      <t xml:space="preserve">P - S </t>
    </r>
    <r>
      <rPr>
        <sz val="12"/>
        <rFont val="宋体"/>
        <family val="0"/>
      </rPr>
      <t>曲线</t>
    </r>
  </si>
  <si>
    <t>计算：</t>
  </si>
  <si>
    <r>
      <t>（荷载板强度）</t>
    </r>
    <r>
      <rPr>
        <sz val="8"/>
        <rFont val="Times New Roman"/>
        <family val="1"/>
      </rPr>
      <t>Mpa</t>
    </r>
  </si>
  <si>
    <t>地基系数</t>
  </si>
  <si>
    <r>
      <t>K</t>
    </r>
    <r>
      <rPr>
        <vertAlign val="subscript"/>
        <sz val="11"/>
        <rFont val="Times New Roman"/>
        <family val="1"/>
      </rPr>
      <t>30</t>
    </r>
    <r>
      <rPr>
        <sz val="11"/>
        <rFont val="Times New Roman"/>
        <family val="1"/>
      </rPr>
      <t>(Mpa/cm)</t>
    </r>
  </si>
  <si>
    <r>
      <t>K</t>
    </r>
    <r>
      <rPr>
        <vertAlign val="subscript"/>
        <sz val="11"/>
        <rFont val="Times New Roman"/>
        <family val="1"/>
      </rPr>
      <t>30</t>
    </r>
    <r>
      <rPr>
        <sz val="11"/>
        <rFont val="Times New Roman"/>
        <family val="1"/>
      </rPr>
      <t>=P/S</t>
    </r>
  </si>
  <si>
    <t>P=</t>
  </si>
  <si>
    <t>S=</t>
  </si>
  <si>
    <r>
      <t>K</t>
    </r>
    <r>
      <rPr>
        <vertAlign val="subscript"/>
        <sz val="11"/>
        <rFont val="宋体"/>
        <family val="0"/>
      </rPr>
      <t>30</t>
    </r>
    <r>
      <rPr>
        <sz val="11"/>
        <rFont val="宋体"/>
        <family val="0"/>
      </rPr>
      <t>=P/S=</t>
    </r>
  </si>
  <si>
    <t>检测依据:</t>
  </si>
  <si>
    <t>《铁路工程土工试验规程》TB10102-2004</t>
  </si>
  <si>
    <t>经检测该点</t>
  </si>
  <si>
    <r>
      <t>K</t>
    </r>
    <r>
      <rPr>
        <vertAlign val="subscript"/>
        <sz val="11"/>
        <rFont val="宋体"/>
        <family val="0"/>
      </rPr>
      <t>30</t>
    </r>
    <r>
      <rPr>
        <sz val="11"/>
        <rFont val="宋体"/>
        <family val="0"/>
      </rPr>
      <t xml:space="preserve">=   </t>
    </r>
  </si>
  <si>
    <t>Mpa/cm</t>
  </si>
  <si>
    <t>=</t>
  </si>
  <si>
    <t>Mpa/m</t>
  </si>
  <si>
    <t xml:space="preserve">     K=</t>
  </si>
  <si>
    <r>
      <t>K</t>
    </r>
    <r>
      <rPr>
        <vertAlign val="subscript"/>
        <sz val="11"/>
        <rFont val="宋体"/>
        <family val="0"/>
      </rPr>
      <t>30</t>
    </r>
    <r>
      <rPr>
        <sz val="11"/>
        <rFont val="宋体"/>
        <family val="0"/>
      </rPr>
      <t>&gt;K</t>
    </r>
  </si>
  <si>
    <t>评定依据:</t>
  </si>
  <si>
    <r>
      <t>S10</t>
    </r>
    <r>
      <rPr>
        <vertAlign val="superscript"/>
        <sz val="12"/>
        <rFont val="Times New Roman"/>
        <family val="1"/>
      </rPr>
      <t>-</t>
    </r>
    <r>
      <rPr>
        <sz val="12"/>
        <rFont val="Times New Roman"/>
        <family val="1"/>
      </rPr>
      <t>²mm</t>
    </r>
  </si>
  <si>
    <t>监理:</t>
  </si>
  <si>
    <t>备注</t>
  </si>
  <si>
    <t>微调</t>
  </si>
  <si>
    <t>用户名</t>
  </si>
  <si>
    <t>ID  号</t>
  </si>
  <si>
    <t>密码</t>
  </si>
  <si>
    <t>百分表参数</t>
  </si>
  <si>
    <t>坐标点</t>
  </si>
  <si>
    <t>肖洪俊</t>
  </si>
  <si>
    <r>
      <t>参数(</t>
    </r>
    <r>
      <rPr>
        <b/>
        <sz val="12"/>
        <color indexed="10"/>
        <rFont val="宋体"/>
        <family val="0"/>
      </rPr>
      <t>S)</t>
    </r>
  </si>
  <si>
    <t>设计值(K)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</si>
</sst>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_);\(0\)"/>
    <numFmt numFmtId="180" formatCode="0.0_);\(0.0\)"/>
    <numFmt numFmtId="181" formatCode="0.00_);\(0.00\)"/>
    <numFmt numFmtId="182" formatCode="0.00_);[Red]\(0.00\)"/>
    <numFmt numFmtId="183" formatCode="0_ "/>
    <numFmt numFmtId="184" formatCode="0_);[Red]\(0\)"/>
    <numFmt numFmtId="185" formatCode="0.000_);[Red]\(0.000\)"/>
    <numFmt numFmtId="186" formatCode="yyyy&quot;年&quot;m&quot;月&quot;d&quot;日&quot;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12"/>
      <color indexed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u val="single"/>
      <sz val="11"/>
      <name val="宋体"/>
      <family val="0"/>
    </font>
    <font>
      <sz val="9"/>
      <name val="Times New Roman"/>
      <family val="1"/>
    </font>
    <font>
      <vertAlign val="subscript"/>
      <sz val="11"/>
      <name val="宋体"/>
      <family val="0"/>
    </font>
    <font>
      <vertAlign val="subscript"/>
      <sz val="11"/>
      <name val="Times New Roman"/>
      <family val="1"/>
    </font>
    <font>
      <b/>
      <sz val="20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22"/>
      <color indexed="8"/>
      <name val="宋体"/>
      <family val="0"/>
    </font>
    <font>
      <sz val="22"/>
      <color indexed="8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9"/>
      <name val="宋体"/>
      <family val="0"/>
    </font>
    <font>
      <sz val="8.7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2"/>
      <color theme="1" tint="0.04998999834060669"/>
      <name val="宋体"/>
      <family val="0"/>
    </font>
    <font>
      <sz val="12"/>
      <color theme="0"/>
      <name val="宋体"/>
      <family val="0"/>
    </font>
    <font>
      <b/>
      <sz val="12"/>
      <color rgb="FFFF0000"/>
      <name val="宋体"/>
      <family val="0"/>
    </font>
    <font>
      <sz val="22"/>
      <color theme="1" tint="0.04998999834060669"/>
      <name val="宋体"/>
      <family val="0"/>
    </font>
    <font>
      <sz val="22"/>
      <color theme="1" tint="0.04998999834060669"/>
      <name val="华文中宋"/>
      <family val="0"/>
    </font>
    <font>
      <b/>
      <sz val="12"/>
      <color theme="0"/>
      <name val="宋体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Alignment="1">
      <alignment/>
    </xf>
    <xf numFmtId="179" fontId="0" fillId="0" borderId="10" xfId="40" applyNumberFormat="1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11" xfId="0" applyFont="1" applyBorder="1" applyAlignment="1" applyProtection="1">
      <alignment horizontal="center"/>
      <protection hidden="1"/>
    </xf>
    <xf numFmtId="179" fontId="0" fillId="0" borderId="10" xfId="0" applyNumberFormat="1" applyBorder="1" applyAlignment="1" applyProtection="1">
      <alignment horizontal="center" vertical="center"/>
      <protection hidden="1"/>
    </xf>
    <xf numFmtId="179" fontId="0" fillId="0" borderId="10" xfId="0" applyNumberFormat="1" applyFont="1" applyBorder="1" applyAlignment="1" applyProtection="1">
      <alignment horizontal="center" vertical="center"/>
      <protection hidden="1"/>
    </xf>
    <xf numFmtId="177" fontId="0" fillId="0" borderId="10" xfId="0" applyNumberFormat="1" applyBorder="1" applyAlignment="1" applyProtection="1">
      <alignment horizontal="center" vertical="center"/>
      <protection hidden="1"/>
    </xf>
    <xf numFmtId="176" fontId="0" fillId="0" borderId="10" xfId="0" applyNumberFormat="1" applyBorder="1" applyAlignment="1" applyProtection="1">
      <alignment horizontal="center" vertical="center"/>
      <protection hidden="1"/>
    </xf>
    <xf numFmtId="180" fontId="0" fillId="0" borderId="10" xfId="0" applyNumberFormat="1" applyBorder="1" applyAlignment="1" applyProtection="1">
      <alignment horizontal="center" vertical="center"/>
      <protection hidden="1"/>
    </xf>
    <xf numFmtId="179" fontId="7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right"/>
      <protection hidden="1"/>
    </xf>
    <xf numFmtId="0" fontId="9" fillId="0" borderId="15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 wrapText="1"/>
      <protection hidden="1"/>
    </xf>
    <xf numFmtId="0" fontId="8" fillId="0" borderId="16" xfId="0" applyFont="1" applyBorder="1" applyAlignment="1" applyProtection="1">
      <alignment wrapText="1"/>
      <protection hidden="1"/>
    </xf>
    <xf numFmtId="0" fontId="8" fillId="0" borderId="15" xfId="0" applyFont="1" applyBorder="1" applyAlignment="1" applyProtection="1">
      <alignment/>
      <protection hidden="1"/>
    </xf>
    <xf numFmtId="181" fontId="8" fillId="0" borderId="16" xfId="0" applyNumberFormat="1" applyFont="1" applyBorder="1" applyAlignment="1" applyProtection="1">
      <alignment horizontal="left"/>
      <protection hidden="1"/>
    </xf>
    <xf numFmtId="0" fontId="8" fillId="0" borderId="15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3" xfId="0" applyBorder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16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184" fontId="57" fillId="0" borderId="0" xfId="0" applyNumberFormat="1" applyFont="1" applyAlignment="1" applyProtection="1">
      <alignment horizontal="center"/>
      <protection hidden="1" locked="0"/>
    </xf>
    <xf numFmtId="0" fontId="57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/>
      <protection hidden="1" locked="0"/>
    </xf>
    <xf numFmtId="0" fontId="57" fillId="0" borderId="0" xfId="0" applyFont="1" applyAlignment="1" applyProtection="1">
      <alignment horizontal="center"/>
      <protection hidden="1" locked="0"/>
    </xf>
    <xf numFmtId="182" fontId="57" fillId="0" borderId="0" xfId="0" applyNumberFormat="1" applyFont="1" applyAlignment="1" applyProtection="1">
      <alignment/>
      <protection hidden="1" locked="0"/>
    </xf>
    <xf numFmtId="182" fontId="57" fillId="0" borderId="0" xfId="0" applyNumberFormat="1" applyFont="1" applyAlignment="1" applyProtection="1">
      <alignment/>
      <protection hidden="1" locked="0"/>
    </xf>
    <xf numFmtId="182" fontId="15" fillId="0" borderId="0" xfId="0" applyNumberFormat="1" applyFont="1" applyBorder="1" applyAlignment="1" applyProtection="1">
      <alignment horizontal="left" vertical="center"/>
      <protection hidden="1"/>
    </xf>
    <xf numFmtId="182" fontId="0" fillId="0" borderId="16" xfId="0" applyNumberForma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/>
      <protection hidden="1"/>
    </xf>
    <xf numFmtId="178" fontId="0" fillId="0" borderId="0" xfId="0" applyNumberFormat="1" applyBorder="1" applyAlignment="1" applyProtection="1">
      <alignment horizontal="left" vertical="center"/>
      <protection hidden="1"/>
    </xf>
    <xf numFmtId="182" fontId="0" fillId="0" borderId="0" xfId="0" applyNumberForma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wrapText="1"/>
      <protection hidden="1"/>
    </xf>
    <xf numFmtId="181" fontId="8" fillId="0" borderId="0" xfId="0" applyNumberFormat="1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185" fontId="58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horizontal="center" vertical="top"/>
      <protection hidden="1"/>
    </xf>
    <xf numFmtId="0" fontId="11" fillId="0" borderId="16" xfId="0" applyFont="1" applyBorder="1" applyAlignment="1" applyProtection="1">
      <alignment horizontal="center" wrapText="1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wrapText="1"/>
      <protection hidden="1"/>
    </xf>
    <xf numFmtId="0" fontId="59" fillId="0" borderId="0" xfId="0" applyFont="1" applyAlignment="1" applyProtection="1">
      <alignment horizontal="center"/>
      <protection hidden="1"/>
    </xf>
    <xf numFmtId="0" fontId="60" fillId="0" borderId="10" xfId="0" applyFont="1" applyBorder="1" applyAlignment="1" applyProtection="1">
      <alignment horizontal="center" vertical="center"/>
      <protection hidden="1" locked="0"/>
    </xf>
    <xf numFmtId="0" fontId="16" fillId="0" borderId="14" xfId="0" applyFont="1" applyBorder="1" applyAlignment="1" applyProtection="1">
      <alignment horizontal="center" vertical="center"/>
      <protection hidden="1"/>
    </xf>
    <xf numFmtId="0" fontId="60" fillId="0" borderId="18" xfId="0" applyFont="1" applyBorder="1" applyAlignment="1" applyProtection="1">
      <alignment horizontal="center" vertical="center"/>
      <protection hidden="1"/>
    </xf>
    <xf numFmtId="0" fontId="57" fillId="0" borderId="19" xfId="0" applyFont="1" applyBorder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 vertical="center" wrapText="1"/>
      <protection hidden="1"/>
    </xf>
    <xf numFmtId="176" fontId="8" fillId="0" borderId="0" xfId="0" applyNumberFormat="1" applyFont="1" applyBorder="1" applyAlignment="1" applyProtection="1">
      <alignment horizontal="center" vertic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184" fontId="58" fillId="0" borderId="14" xfId="0" applyNumberFormat="1" applyFont="1" applyBorder="1" applyAlignment="1" applyProtection="1">
      <alignment horizontal="center"/>
      <protection locked="0"/>
    </xf>
    <xf numFmtId="0" fontId="60" fillId="0" borderId="22" xfId="0" applyFont="1" applyBorder="1" applyAlignment="1" applyProtection="1">
      <alignment horizontal="center" vertical="center"/>
      <protection hidden="1" locked="0"/>
    </xf>
    <xf numFmtId="184" fontId="59" fillId="0" borderId="13" xfId="0" applyNumberFormat="1" applyFont="1" applyBorder="1" applyAlignment="1" applyProtection="1">
      <alignment horizontal="center" vertical="center"/>
      <protection hidden="1"/>
    </xf>
    <xf numFmtId="0" fontId="59" fillId="0" borderId="13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 locked="0"/>
    </xf>
    <xf numFmtId="0" fontId="61" fillId="0" borderId="20" xfId="0" applyFont="1" applyBorder="1" applyAlignment="1" applyProtection="1">
      <alignment horizontal="center" vertical="center"/>
      <protection hidden="1"/>
    </xf>
    <xf numFmtId="0" fontId="62" fillId="0" borderId="2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 wrapText="1"/>
      <protection hidden="1"/>
    </xf>
    <xf numFmtId="0" fontId="11" fillId="0" borderId="11" xfId="0" applyFont="1" applyBorder="1" applyAlignment="1" applyProtection="1">
      <alignment horizontal="center" wrapText="1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16" xfId="0" applyFont="1" applyBorder="1" applyAlignment="1" applyProtection="1">
      <alignment horizontal="left" vertical="center" wrapText="1"/>
      <protection hidden="1"/>
    </xf>
    <xf numFmtId="0" fontId="15" fillId="0" borderId="17" xfId="0" applyFont="1" applyBorder="1" applyAlignment="1" applyProtection="1">
      <alignment horizontal="left" vertical="center" wrapText="1"/>
      <protection hidden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5" fillId="0" borderId="18" xfId="0" applyFont="1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16" xfId="0" applyFont="1" applyBorder="1" applyAlignment="1" applyProtection="1">
      <alignment horizontal="center" wrapText="1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178" fontId="0" fillId="0" borderId="0" xfId="0" applyNumberFormat="1" applyAlignment="1" applyProtection="1">
      <alignment horizontal="left" vertical="center"/>
      <protection hidden="1"/>
    </xf>
    <xf numFmtId="178" fontId="0" fillId="0" borderId="16" xfId="0" applyNumberFormat="1" applyBorder="1" applyAlignment="1" applyProtection="1">
      <alignment horizontal="left" vertical="center"/>
      <protection hidden="1"/>
    </xf>
    <xf numFmtId="0" fontId="63" fillId="0" borderId="10" xfId="0" applyNumberFormat="1" applyFont="1" applyBorder="1" applyAlignment="1" applyProtection="1">
      <alignment horizontal="center" vertical="center"/>
      <protection hidden="1" locked="0"/>
    </xf>
    <xf numFmtId="0" fontId="63" fillId="0" borderId="10" xfId="0" applyNumberFormat="1" applyFont="1" applyBorder="1" applyAlignment="1" applyProtection="1">
      <alignment horizontal="right" vertical="center"/>
      <protection hidden="1" locked="0"/>
    </xf>
    <xf numFmtId="183" fontId="0" fillId="0" borderId="0" xfId="0" applyNumberFormat="1" applyAlignment="1" applyProtection="1">
      <alignment/>
      <protection hidden="1"/>
    </xf>
    <xf numFmtId="0" fontId="59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59" fillId="0" borderId="0" xfId="0" applyNumberFormat="1" applyFont="1" applyAlignment="1" applyProtection="1">
      <alignment horizontal="center" vertical="center"/>
      <protection hidden="1"/>
    </xf>
    <xf numFmtId="0" fontId="64" fillId="0" borderId="11" xfId="0" applyNumberFormat="1" applyFont="1" applyBorder="1" applyAlignment="1" applyProtection="1">
      <alignment horizontal="center" vertical="center" wrapText="1"/>
      <protection hidden="1"/>
    </xf>
    <xf numFmtId="184" fontId="60" fillId="0" borderId="20" xfId="0" applyNumberFormat="1" applyFont="1" applyFill="1" applyBorder="1" applyAlignment="1" applyProtection="1">
      <alignment horizontal="center" vertical="center"/>
      <protection hidden="1"/>
    </xf>
    <xf numFmtId="184" fontId="60" fillId="0" borderId="20" xfId="0" applyNumberFormat="1" applyFont="1" applyBorder="1" applyAlignment="1" applyProtection="1">
      <alignment horizontal="left" vertical="center"/>
      <protection hidden="1"/>
    </xf>
    <xf numFmtId="0" fontId="60" fillId="0" borderId="0" xfId="0" applyFont="1" applyAlignment="1" applyProtection="1">
      <alignment horizontal="center" vertical="center"/>
      <protection hidden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075"/>
          <c:w val="0.98075"/>
          <c:h val="0.958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'K30 承 载 板 试 验 报 告'!$C$10:$C$17</c:f>
              <c:numCache/>
            </c:numRef>
          </c:xVal>
          <c:yVal>
            <c:numRef>
              <c:f>'K30 承 载 板 试 验 报 告'!$F$10:$F$15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'K30 承 载 板 试 验 报 告'!$G$22</c:f>
              <c:numCache/>
            </c:numRef>
          </c:xVal>
          <c:yVal>
            <c:numRef>
              <c:f>'K30 承 载 板 试 验 报 告'!$J$14</c:f>
              <c:numCache/>
            </c:numRef>
          </c:yVal>
          <c:smooth val="1"/>
        </c:ser>
        <c:axId val="56132537"/>
        <c:axId val="35430786"/>
      </c:scatterChart>
      <c:valAx>
        <c:axId val="56132537"/>
        <c:scaling>
          <c:orientation val="minMax"/>
          <c:max val="0.28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_);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30786"/>
        <c:crosses val="autoZero"/>
        <c:crossBetween val="midCat"/>
        <c:dispUnits/>
        <c:majorUnit val="0.04000000000000002"/>
        <c:minorUnit val="0.02000000000000001"/>
      </c:valAx>
      <c:valAx>
        <c:axId val="35430786"/>
        <c:scaling>
          <c:orientation val="maxMin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32537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57150</xdr:rowOff>
    </xdr:from>
    <xdr:to>
      <xdr:col>4</xdr:col>
      <xdr:colOff>476250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85725" y="4371975"/>
        <a:ext cx="3933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44</xdr:row>
      <xdr:rowOff>9525</xdr:rowOff>
    </xdr:from>
    <xdr:to>
      <xdr:col>1</xdr:col>
      <xdr:colOff>981075</xdr:colOff>
      <xdr:row>44</xdr:row>
      <xdr:rowOff>9525</xdr:rowOff>
    </xdr:to>
    <xdr:sp>
      <xdr:nvSpPr>
        <xdr:cNvPr id="2" name="直接连接符 4"/>
        <xdr:cNvSpPr>
          <a:spLocks/>
        </xdr:cNvSpPr>
      </xdr:nvSpPr>
      <xdr:spPr>
        <a:xfrm>
          <a:off x="552450" y="88392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666750</xdr:colOff>
      <xdr:row>44</xdr:row>
      <xdr:rowOff>9525</xdr:rowOff>
    </xdr:from>
    <xdr:to>
      <xdr:col>4</xdr:col>
      <xdr:colOff>228600</xdr:colOff>
      <xdr:row>44</xdr:row>
      <xdr:rowOff>9525</xdr:rowOff>
    </xdr:to>
    <xdr:sp>
      <xdr:nvSpPr>
        <xdr:cNvPr id="3" name="直接连接符 6"/>
        <xdr:cNvSpPr>
          <a:spLocks/>
        </xdr:cNvSpPr>
      </xdr:nvSpPr>
      <xdr:spPr>
        <a:xfrm>
          <a:off x="2533650" y="8839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219075</xdr:colOff>
      <xdr:row>44</xdr:row>
      <xdr:rowOff>9525</xdr:rowOff>
    </xdr:from>
    <xdr:to>
      <xdr:col>7</xdr:col>
      <xdr:colOff>314325</xdr:colOff>
      <xdr:row>44</xdr:row>
      <xdr:rowOff>9525</xdr:rowOff>
    </xdr:to>
    <xdr:sp>
      <xdr:nvSpPr>
        <xdr:cNvPr id="4" name="直接连接符 8"/>
        <xdr:cNvSpPr>
          <a:spLocks/>
        </xdr:cNvSpPr>
      </xdr:nvSpPr>
      <xdr:spPr>
        <a:xfrm>
          <a:off x="4448175" y="8839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600075</xdr:colOff>
      <xdr:row>33</xdr:row>
      <xdr:rowOff>142875</xdr:rowOff>
    </xdr:from>
    <xdr:to>
      <xdr:col>4</xdr:col>
      <xdr:colOff>190500</xdr:colOff>
      <xdr:row>33</xdr:row>
      <xdr:rowOff>142875</xdr:rowOff>
    </xdr:to>
    <xdr:sp>
      <xdr:nvSpPr>
        <xdr:cNvPr id="5" name="直接连接符 9"/>
        <xdr:cNvSpPr>
          <a:spLocks/>
        </xdr:cNvSpPr>
      </xdr:nvSpPr>
      <xdr:spPr>
        <a:xfrm>
          <a:off x="600075" y="7096125"/>
          <a:ext cx="31337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S44"/>
  <sheetViews>
    <sheetView showGridLines="0" tabSelected="1" zoomScaleSheetLayoutView="100" zoomScalePageLayoutView="0" workbookViewId="0" topLeftCell="A1">
      <selection activeCell="S14" sqref="S14"/>
    </sheetView>
  </sheetViews>
  <sheetFormatPr defaultColWidth="9.00390625" defaultRowHeight="14.25"/>
  <cols>
    <col min="1" max="1" width="8.875" style="50" customWidth="1"/>
    <col min="2" max="2" width="15.625" style="50" customWidth="1"/>
    <col min="3" max="3" width="10.25390625" style="50" customWidth="1"/>
    <col min="4" max="4" width="11.75390625" style="50" customWidth="1"/>
    <col min="5" max="5" width="9.00390625" style="50" customWidth="1"/>
    <col min="6" max="6" width="8.375" style="50" customWidth="1"/>
    <col min="7" max="7" width="6.375" style="51" customWidth="1"/>
    <col min="8" max="8" width="7.25390625" style="50" customWidth="1"/>
    <col min="9" max="9" width="2.625" style="50" customWidth="1"/>
    <col min="10" max="10" width="10.25390625" style="50" customWidth="1"/>
    <col min="11" max="12" width="7.00390625" style="50" customWidth="1"/>
    <col min="13" max="13" width="9.00390625" style="50" hidden="1" customWidth="1"/>
    <col min="14" max="14" width="12.75390625" style="50" hidden="1" customWidth="1"/>
    <col min="15" max="15" width="9.00390625" style="50" hidden="1" customWidth="1"/>
    <col min="16" max="16" width="11.625" style="50" hidden="1" customWidth="1"/>
    <col min="17" max="17" width="9.00390625" style="50" hidden="1" customWidth="1"/>
    <col min="18" max="18" width="11.625" style="50" hidden="1" customWidth="1"/>
    <col min="19" max="19" width="13.375" style="50" customWidth="1"/>
    <col min="20" max="20" width="9.00390625" style="50" customWidth="1"/>
    <col min="21" max="16384" width="9.00390625" style="50" customWidth="1"/>
  </cols>
  <sheetData>
    <row r="1" spans="1:19" ht="27" customHeight="1">
      <c r="A1" s="99" t="s">
        <v>2</v>
      </c>
      <c r="B1" s="99"/>
      <c r="C1" s="99"/>
      <c r="D1" s="99"/>
      <c r="E1" s="99"/>
      <c r="F1" s="99"/>
      <c r="G1" s="99"/>
      <c r="H1" s="99"/>
      <c r="I1" s="76"/>
      <c r="J1" s="71" t="s">
        <v>46</v>
      </c>
      <c r="K1" s="133" t="s">
        <v>51</v>
      </c>
      <c r="L1" s="133"/>
      <c r="M1" s="136" t="str">
        <f>IF(K1=O1,"肖洪俊",0)</f>
        <v>肖洪俊</v>
      </c>
      <c r="N1" s="138">
        <f ca="1">NOW()*TODAY()</f>
        <v>1640852130.17174</v>
      </c>
      <c r="O1" s="137" t="str">
        <f>IF(N1&lt;K2,"肖洪俊",IF(N1&gt;=K2,"过期",0))</f>
        <v>肖洪俊</v>
      </c>
      <c r="P1" s="38"/>
      <c r="Q1" s="54" t="s">
        <v>48</v>
      </c>
      <c r="R1" s="55">
        <f>N1</f>
        <v>1640852130.17174</v>
      </c>
      <c r="S1" s="142" t="str">
        <f>IF(K1=0,"输入用户名",IF(K1="肖洪俊","用户名正确",IF(K1&gt;="?","用户名错误")))</f>
        <v>用户名正确</v>
      </c>
    </row>
    <row r="2" spans="1:19" ht="35.25" customHeight="1">
      <c r="A2" s="75" t="s">
        <v>3</v>
      </c>
      <c r="B2" s="2"/>
      <c r="C2" s="75" t="s">
        <v>4</v>
      </c>
      <c r="D2" s="139"/>
      <c r="E2" s="48" t="s">
        <v>5</v>
      </c>
      <c r="F2" s="101"/>
      <c r="G2" s="101"/>
      <c r="H2" s="102"/>
      <c r="I2" s="77"/>
      <c r="J2" s="83" t="s">
        <v>47</v>
      </c>
      <c r="K2" s="134">
        <v>1740850567</v>
      </c>
      <c r="L2" s="134"/>
      <c r="M2" s="38"/>
      <c r="N2" s="38"/>
      <c r="O2" s="38"/>
      <c r="P2" s="38"/>
      <c r="Q2" s="38"/>
      <c r="R2" s="135">
        <f ca="1">(K2-R1)/(TODAY())</f>
        <v>2469</v>
      </c>
      <c r="S2" s="142" t="str">
        <f>IF(K2=0,"输 入 ID 号",IF(R1&lt;K2,"ID 号 有 效",IF(R1&gt;K2,"ID 号 过 期")))</f>
        <v>ID 号 有 效</v>
      </c>
    </row>
    <row r="3" spans="1:17" ht="33.75" customHeight="1">
      <c r="A3" s="64" t="s">
        <v>6</v>
      </c>
      <c r="B3" s="80"/>
      <c r="C3" s="75" t="s">
        <v>7</v>
      </c>
      <c r="D3" s="4"/>
      <c r="E3" s="48" t="s">
        <v>8</v>
      </c>
      <c r="F3" s="103"/>
      <c r="G3" s="103"/>
      <c r="H3" s="104"/>
      <c r="I3" s="18"/>
      <c r="J3" s="85"/>
      <c r="K3" s="56"/>
      <c r="L3" s="56"/>
      <c r="M3" s="53"/>
      <c r="N3" s="53"/>
      <c r="O3" s="53"/>
      <c r="P3" s="53"/>
      <c r="Q3" s="53"/>
    </row>
    <row r="4" spans="1:17" ht="18.75" customHeight="1">
      <c r="A4" s="75" t="s">
        <v>9</v>
      </c>
      <c r="B4" s="39"/>
      <c r="C4" s="75" t="s">
        <v>10</v>
      </c>
      <c r="D4" s="39"/>
      <c r="E4" s="75" t="s">
        <v>11</v>
      </c>
      <c r="F4" s="105"/>
      <c r="G4" s="105"/>
      <c r="H4" s="105"/>
      <c r="I4" s="78"/>
      <c r="J4" s="84" t="s">
        <v>45</v>
      </c>
      <c r="K4" s="94" t="s">
        <v>49</v>
      </c>
      <c r="L4" s="86"/>
      <c r="M4" s="53"/>
      <c r="N4" s="53"/>
      <c r="O4" s="53"/>
      <c r="P4" s="53"/>
      <c r="Q4" s="53"/>
    </row>
    <row r="5" spans="1:17" ht="8.25" customHeight="1">
      <c r="A5" s="100"/>
      <c r="B5" s="100"/>
      <c r="C5" s="42"/>
      <c r="D5" s="42"/>
      <c r="E5" s="42"/>
      <c r="F5" s="42"/>
      <c r="G5" s="21"/>
      <c r="H5" s="42"/>
      <c r="I5" s="43"/>
      <c r="J5" s="95">
        <v>0</v>
      </c>
      <c r="K5" s="94"/>
      <c r="L5" s="87"/>
      <c r="M5" s="57"/>
      <c r="N5" s="53"/>
      <c r="O5" s="53"/>
      <c r="P5" s="53"/>
      <c r="Q5" s="53"/>
    </row>
    <row r="6" spans="1:17" ht="6" customHeight="1">
      <c r="A6" s="42"/>
      <c r="B6" s="42"/>
      <c r="C6" s="42"/>
      <c r="D6" s="42"/>
      <c r="E6" s="42"/>
      <c r="F6" s="42"/>
      <c r="G6" s="21"/>
      <c r="H6" s="42"/>
      <c r="I6" s="43"/>
      <c r="J6" s="95"/>
      <c r="K6" s="94"/>
      <c r="L6" s="87"/>
      <c r="M6" s="57"/>
      <c r="N6" s="53"/>
      <c r="O6" s="53"/>
      <c r="P6" s="53"/>
      <c r="Q6" s="53"/>
    </row>
    <row r="7" spans="1:17" ht="14.25" customHeight="1">
      <c r="A7" s="97" t="s">
        <v>12</v>
      </c>
      <c r="B7" s="37" t="s">
        <v>13</v>
      </c>
      <c r="C7" s="37" t="s">
        <v>14</v>
      </c>
      <c r="D7" s="97" t="s">
        <v>15</v>
      </c>
      <c r="E7" s="97"/>
      <c r="F7" s="97"/>
      <c r="G7" s="98" t="s">
        <v>44</v>
      </c>
      <c r="H7" s="97"/>
      <c r="I7" s="74"/>
      <c r="J7" s="95"/>
      <c r="K7" s="94"/>
      <c r="L7" s="87"/>
      <c r="M7" s="57"/>
      <c r="N7" s="53"/>
      <c r="O7" s="53"/>
      <c r="P7" s="53"/>
      <c r="Q7" s="53"/>
    </row>
    <row r="8" spans="1:17" ht="15.75" customHeight="1">
      <c r="A8" s="97"/>
      <c r="B8" s="37" t="s">
        <v>16</v>
      </c>
      <c r="C8" s="79" t="s">
        <v>17</v>
      </c>
      <c r="D8" s="37" t="s">
        <v>18</v>
      </c>
      <c r="E8" s="37" t="s">
        <v>19</v>
      </c>
      <c r="F8" s="37" t="s">
        <v>20</v>
      </c>
      <c r="G8" s="97"/>
      <c r="H8" s="97"/>
      <c r="I8" s="74"/>
      <c r="J8" s="96">
        <v>-8</v>
      </c>
      <c r="K8" s="94"/>
      <c r="L8" s="81">
        <f>K9-15</f>
        <v>10</v>
      </c>
      <c r="M8" s="53"/>
      <c r="N8" s="53"/>
      <c r="O8" s="53"/>
      <c r="P8" s="53"/>
      <c r="Q8" s="53"/>
    </row>
    <row r="9" spans="1:17" ht="16.5" customHeight="1">
      <c r="A9" s="37" t="s">
        <v>21</v>
      </c>
      <c r="B9" s="37">
        <v>0.05</v>
      </c>
      <c r="C9" s="37">
        <v>0.01</v>
      </c>
      <c r="D9" s="1"/>
      <c r="E9" s="1"/>
      <c r="F9" s="5"/>
      <c r="G9" s="97"/>
      <c r="H9" s="97"/>
      <c r="I9" s="74"/>
      <c r="J9" s="96"/>
      <c r="K9" s="82">
        <v>25</v>
      </c>
      <c r="L9" s="81">
        <f>K10-15</f>
        <v>45</v>
      </c>
      <c r="M9" s="53"/>
      <c r="N9" s="53"/>
      <c r="O9" s="53"/>
      <c r="P9" s="53"/>
      <c r="Q9" s="53"/>
    </row>
    <row r="10" spans="1:17" ht="16.5" customHeight="1">
      <c r="A10" s="37" t="s">
        <v>22</v>
      </c>
      <c r="B10" s="37">
        <v>0</v>
      </c>
      <c r="C10" s="37">
        <v>0</v>
      </c>
      <c r="D10" s="6">
        <v>0</v>
      </c>
      <c r="E10" s="6">
        <v>0</v>
      </c>
      <c r="F10" s="5">
        <v>0</v>
      </c>
      <c r="G10" s="97"/>
      <c r="H10" s="97"/>
      <c r="I10" s="74"/>
      <c r="J10" s="140" t="s">
        <v>52</v>
      </c>
      <c r="K10" s="82">
        <v>60</v>
      </c>
      <c r="L10" s="81">
        <f>K11-15</f>
        <v>80</v>
      </c>
      <c r="M10" s="53"/>
      <c r="N10" s="53"/>
      <c r="O10" s="53"/>
      <c r="P10" s="53"/>
      <c r="Q10" s="53"/>
    </row>
    <row r="11" spans="1:17" ht="16.5" customHeight="1">
      <c r="A11" s="37">
        <v>1</v>
      </c>
      <c r="B11" s="7">
        <v>1.8</v>
      </c>
      <c r="C11" s="37">
        <v>0.04</v>
      </c>
      <c r="D11" s="6">
        <f ca="1">IF(M1="肖洪俊",(K9-L8)*RAND()+L8)</f>
        <v>21</v>
      </c>
      <c r="E11" s="1">
        <f ca="1">IF(M1="肖洪俊",(J8-J5)*RAND()+D11)</f>
        <v>18</v>
      </c>
      <c r="F11" s="5">
        <f>IF(M1="肖洪俊",(D11+E11)/2)</f>
        <v>20</v>
      </c>
      <c r="G11" s="97"/>
      <c r="H11" s="97"/>
      <c r="I11" s="74"/>
      <c r="J11" s="72">
        <v>0.125</v>
      </c>
      <c r="K11" s="82">
        <v>95</v>
      </c>
      <c r="L11" s="81">
        <f>K12-15</f>
        <v>110</v>
      </c>
      <c r="M11" s="53"/>
      <c r="N11" s="53"/>
      <c r="O11" s="53"/>
      <c r="P11" s="53"/>
      <c r="Q11" s="53"/>
    </row>
    <row r="12" spans="1:17" ht="16.5" customHeight="1">
      <c r="A12" s="37">
        <v>2</v>
      </c>
      <c r="B12" s="7">
        <v>4</v>
      </c>
      <c r="C12" s="37">
        <v>0.08</v>
      </c>
      <c r="D12" s="6">
        <f ca="1">IF(M1="肖洪俊",(K10-L9)*RAND()+L9)</f>
        <v>55</v>
      </c>
      <c r="E12" s="1">
        <f ca="1">IF(M1="肖洪俊",(J8-J5)*RAND()+D12)</f>
        <v>54</v>
      </c>
      <c r="F12" s="5">
        <f>IF(M1="肖洪俊",(D12+E12)/2)</f>
        <v>55</v>
      </c>
      <c r="G12" s="97"/>
      <c r="H12" s="97"/>
      <c r="I12" s="74"/>
      <c r="J12" s="141" t="s">
        <v>53</v>
      </c>
      <c r="K12" s="82">
        <v>125</v>
      </c>
      <c r="L12" s="81">
        <f>K13-15</f>
        <v>135</v>
      </c>
      <c r="M12" s="53"/>
      <c r="N12" s="53"/>
      <c r="O12" s="53"/>
      <c r="P12" s="53"/>
      <c r="Q12" s="53"/>
    </row>
    <row r="13" spans="1:17" ht="16.5" customHeight="1">
      <c r="A13" s="37">
        <v>3</v>
      </c>
      <c r="B13" s="7">
        <v>6</v>
      </c>
      <c r="C13" s="37">
        <v>0.12</v>
      </c>
      <c r="D13" s="6">
        <f ca="1">IF(M1="肖洪俊",(K11-L10)*RAND()+L10)</f>
        <v>94</v>
      </c>
      <c r="E13" s="1">
        <f ca="1">IF(M1="肖洪俊",(J8-J5)*RAND()+D13)</f>
        <v>90</v>
      </c>
      <c r="F13" s="5">
        <f>IF(M1="肖洪俊",(D13+E13)/2)</f>
        <v>92</v>
      </c>
      <c r="G13" s="97"/>
      <c r="H13" s="97"/>
      <c r="I13" s="74"/>
      <c r="J13" s="90">
        <v>120</v>
      </c>
      <c r="K13" s="91">
        <v>150</v>
      </c>
      <c r="L13" s="36"/>
      <c r="M13" s="53"/>
      <c r="N13" s="53"/>
      <c r="O13" s="53"/>
      <c r="P13" s="53"/>
      <c r="Q13" s="53"/>
    </row>
    <row r="14" spans="1:17" ht="16.5" customHeight="1">
      <c r="A14" s="37">
        <v>4</v>
      </c>
      <c r="B14" s="37">
        <v>8.2</v>
      </c>
      <c r="C14" s="37">
        <v>0.16</v>
      </c>
      <c r="D14" s="6">
        <f ca="1">IF(M1="肖洪俊",(K12-L11)*RAND()+L11)</f>
        <v>111</v>
      </c>
      <c r="E14" s="1">
        <f ca="1">IF(M1="肖洪俊",(J8-J5)*RAND()+D14)</f>
        <v>104</v>
      </c>
      <c r="F14" s="5">
        <f>IF(M1="肖洪俊",(D14+E14)/2)</f>
        <v>108</v>
      </c>
      <c r="G14" s="97"/>
      <c r="H14" s="97"/>
      <c r="I14" s="73"/>
      <c r="J14" s="92">
        <v>125</v>
      </c>
      <c r="K14" s="93" t="s">
        <v>50</v>
      </c>
      <c r="L14" s="36"/>
      <c r="M14" s="53"/>
      <c r="N14" s="53"/>
      <c r="O14" s="53"/>
      <c r="P14" s="53"/>
      <c r="Q14" s="53"/>
    </row>
    <row r="15" spans="1:17" ht="16.5" customHeight="1">
      <c r="A15" s="37">
        <v>5</v>
      </c>
      <c r="B15" s="37">
        <v>10.5</v>
      </c>
      <c r="C15" s="8">
        <v>0.2</v>
      </c>
      <c r="D15" s="6">
        <f ca="1">IF(M1="肖洪俊",(K13-L12)*RAND()+L12)</f>
        <v>142</v>
      </c>
      <c r="E15" s="1">
        <f ca="1">IF(M1="肖洪俊",(J8-J5)*RAND()+D15)</f>
        <v>138</v>
      </c>
      <c r="F15" s="5">
        <f>IF(M1="肖洪俊",(D15+E15)/2)</f>
        <v>140</v>
      </c>
      <c r="G15" s="97"/>
      <c r="H15" s="97"/>
      <c r="I15" s="63"/>
      <c r="J15" s="52"/>
      <c r="K15" s="53"/>
      <c r="L15" s="53"/>
      <c r="M15" s="53"/>
      <c r="N15" s="53"/>
      <c r="O15" s="53"/>
      <c r="P15" s="53"/>
      <c r="Q15" s="53"/>
    </row>
    <row r="16" spans="1:17" ht="16.5" customHeight="1">
      <c r="A16" s="37">
        <v>6</v>
      </c>
      <c r="B16" s="37">
        <v>12.4</v>
      </c>
      <c r="C16" s="37">
        <v>0.24</v>
      </c>
      <c r="D16" s="6"/>
      <c r="E16" s="6"/>
      <c r="F16" s="9"/>
      <c r="G16" s="97"/>
      <c r="H16" s="97"/>
      <c r="I16" s="63"/>
      <c r="J16" s="52"/>
      <c r="L16" s="53"/>
      <c r="M16" s="53"/>
      <c r="N16" s="53"/>
      <c r="O16" s="53"/>
      <c r="P16" s="53"/>
      <c r="Q16" s="53"/>
    </row>
    <row r="17" spans="1:17" ht="16.5" customHeight="1">
      <c r="A17" s="37">
        <v>7</v>
      </c>
      <c r="B17" s="37">
        <v>14.4</v>
      </c>
      <c r="C17" s="37">
        <v>0.28</v>
      </c>
      <c r="D17" s="10"/>
      <c r="E17" s="10"/>
      <c r="F17" s="5"/>
      <c r="G17" s="97"/>
      <c r="H17" s="97"/>
      <c r="I17" s="63"/>
      <c r="J17" s="53"/>
      <c r="L17" s="58"/>
      <c r="M17" s="58"/>
      <c r="N17" s="53"/>
      <c r="O17" s="53"/>
      <c r="P17" s="53"/>
      <c r="Q17" s="53"/>
    </row>
    <row r="18" spans="1:17" ht="18.75" customHeight="1">
      <c r="A18" s="11"/>
      <c r="B18" s="12"/>
      <c r="C18" s="13" t="s">
        <v>23</v>
      </c>
      <c r="D18" s="14"/>
      <c r="E18" s="15"/>
      <c r="F18" s="11" t="s">
        <v>24</v>
      </c>
      <c r="G18" s="40"/>
      <c r="H18" s="16"/>
      <c r="I18" s="42"/>
      <c r="J18" s="53"/>
      <c r="L18" s="59"/>
      <c r="M18" s="59"/>
      <c r="N18" s="53"/>
      <c r="O18" s="53"/>
      <c r="P18" s="53"/>
      <c r="Q18" s="53"/>
    </row>
    <row r="19" spans="1:17" ht="13.5" customHeight="1">
      <c r="A19" s="41"/>
      <c r="B19" s="42"/>
      <c r="C19" s="17"/>
      <c r="D19" s="113" t="s">
        <v>25</v>
      </c>
      <c r="E19" s="114"/>
      <c r="F19" s="115" t="s">
        <v>26</v>
      </c>
      <c r="G19" s="100"/>
      <c r="H19" s="116"/>
      <c r="I19" s="42"/>
      <c r="J19" s="53"/>
      <c r="L19" s="53"/>
      <c r="M19" s="53"/>
      <c r="N19" s="53"/>
      <c r="O19" s="53"/>
      <c r="P19" s="53"/>
      <c r="Q19" s="53"/>
    </row>
    <row r="20" spans="1:17" ht="16.5">
      <c r="A20" s="41"/>
      <c r="B20" s="42"/>
      <c r="C20" s="42"/>
      <c r="D20" s="42"/>
      <c r="E20" s="43"/>
      <c r="F20" s="44" t="s">
        <v>27</v>
      </c>
      <c r="G20" s="18"/>
      <c r="H20" s="45"/>
      <c r="I20" s="64"/>
      <c r="J20" s="53"/>
      <c r="L20" s="53"/>
      <c r="M20" s="53"/>
      <c r="N20" s="53"/>
      <c r="O20" s="53"/>
      <c r="P20" s="53"/>
      <c r="Q20" s="53"/>
    </row>
    <row r="21" spans="1:9" ht="16.5">
      <c r="A21" s="41"/>
      <c r="B21" s="42"/>
      <c r="C21" s="42"/>
      <c r="D21" s="42"/>
      <c r="E21" s="43"/>
      <c r="F21" s="117" t="s">
        <v>28</v>
      </c>
      <c r="G21" s="118"/>
      <c r="H21" s="119"/>
      <c r="I21" s="64"/>
    </row>
    <row r="22" spans="1:9" ht="14.25">
      <c r="A22" s="41"/>
      <c r="B22" s="42"/>
      <c r="C22" s="42"/>
      <c r="D22" s="42"/>
      <c r="E22" s="43"/>
      <c r="F22" s="19" t="s">
        <v>29</v>
      </c>
      <c r="G22" s="131">
        <f>IF(M1="肖洪俊",((C14*(F15-125)+(C15*(125-F14)))/((125-F14)+(F15-125))))</f>
        <v>0.181</v>
      </c>
      <c r="H22" s="132"/>
      <c r="I22" s="65"/>
    </row>
    <row r="23" spans="1:9" ht="15.75">
      <c r="A23" s="41"/>
      <c r="B23" s="42"/>
      <c r="C23" s="42"/>
      <c r="D23" s="42"/>
      <c r="E23" s="43"/>
      <c r="F23" s="20" t="s">
        <v>30</v>
      </c>
      <c r="G23" s="129">
        <f>IF(M1="肖洪俊",J11)</f>
        <v>0.125</v>
      </c>
      <c r="H23" s="130"/>
      <c r="I23" s="62"/>
    </row>
    <row r="24" spans="1:9" ht="16.5">
      <c r="A24" s="41"/>
      <c r="B24" s="42"/>
      <c r="C24" s="42"/>
      <c r="D24" s="42"/>
      <c r="E24" s="43"/>
      <c r="F24" s="19" t="s">
        <v>31</v>
      </c>
      <c r="G24" s="60">
        <f>IF(M1="肖洪俊",G22/G23)</f>
        <v>1.45</v>
      </c>
      <c r="H24" s="61"/>
      <c r="I24" s="66"/>
    </row>
    <row r="25" spans="1:9" ht="14.25">
      <c r="A25" s="41"/>
      <c r="B25" s="42"/>
      <c r="C25" s="42"/>
      <c r="D25" s="42"/>
      <c r="E25" s="43"/>
      <c r="F25" s="41"/>
      <c r="G25" s="21"/>
      <c r="H25" s="22"/>
      <c r="I25" s="67"/>
    </row>
    <row r="26" spans="1:9" ht="14.25">
      <c r="A26" s="41"/>
      <c r="B26" s="42"/>
      <c r="C26" s="42"/>
      <c r="D26" s="42"/>
      <c r="E26" s="43"/>
      <c r="F26" s="41"/>
      <c r="G26" s="21"/>
      <c r="H26" s="43"/>
      <c r="I26" s="42"/>
    </row>
    <row r="27" spans="1:9" ht="14.25">
      <c r="A27" s="41"/>
      <c r="B27" s="42"/>
      <c r="C27" s="42"/>
      <c r="D27" s="42"/>
      <c r="E27" s="43"/>
      <c r="F27" s="41"/>
      <c r="G27" s="21"/>
      <c r="H27" s="43"/>
      <c r="I27" s="42"/>
    </row>
    <row r="28" spans="1:9" ht="14.25">
      <c r="A28" s="41"/>
      <c r="B28" s="42"/>
      <c r="C28" s="42"/>
      <c r="D28" s="42"/>
      <c r="E28" s="43"/>
      <c r="F28" s="120" t="s">
        <v>32</v>
      </c>
      <c r="G28" s="121"/>
      <c r="H28" s="122"/>
      <c r="I28" s="47"/>
    </row>
    <row r="29" spans="1:9" ht="14.25" customHeight="1">
      <c r="A29" s="41"/>
      <c r="B29" s="42"/>
      <c r="C29" s="42"/>
      <c r="D29" s="42"/>
      <c r="E29" s="43"/>
      <c r="F29" s="123" t="s">
        <v>33</v>
      </c>
      <c r="G29" s="124"/>
      <c r="H29" s="125"/>
      <c r="I29" s="46"/>
    </row>
    <row r="30" spans="1:9" ht="14.25">
      <c r="A30" s="41"/>
      <c r="B30" s="42"/>
      <c r="C30" s="42"/>
      <c r="D30" s="42"/>
      <c r="E30" s="43"/>
      <c r="F30" s="123"/>
      <c r="G30" s="124"/>
      <c r="H30" s="125"/>
      <c r="I30" s="46"/>
    </row>
    <row r="31" spans="1:9" ht="14.25">
      <c r="A31" s="41"/>
      <c r="B31" s="42"/>
      <c r="C31" s="42"/>
      <c r="D31" s="42"/>
      <c r="E31" s="43"/>
      <c r="F31" s="23"/>
      <c r="G31" s="46"/>
      <c r="H31" s="24"/>
      <c r="I31" s="68"/>
    </row>
    <row r="32" spans="1:9" ht="14.25">
      <c r="A32" s="41"/>
      <c r="B32" s="42"/>
      <c r="C32" s="42"/>
      <c r="D32" s="42"/>
      <c r="E32" s="42"/>
      <c r="F32" s="25" t="s">
        <v>34</v>
      </c>
      <c r="G32" s="47"/>
      <c r="H32" s="45"/>
      <c r="I32" s="64"/>
    </row>
    <row r="33" spans="1:9" ht="14.25" customHeight="1">
      <c r="A33" s="41"/>
      <c r="B33" s="42"/>
      <c r="C33" s="42"/>
      <c r="D33" s="42"/>
      <c r="E33" s="43"/>
      <c r="F33" s="19" t="s">
        <v>35</v>
      </c>
      <c r="G33" s="88">
        <f>IF(M1="肖洪俊",G24)</f>
        <v>1.45</v>
      </c>
      <c r="H33" s="26" t="s">
        <v>36</v>
      </c>
      <c r="I33" s="69"/>
    </row>
    <row r="34" spans="1:9" ht="14.25" customHeight="1">
      <c r="A34" s="41"/>
      <c r="B34" s="42"/>
      <c r="C34" s="42"/>
      <c r="D34" s="42"/>
      <c r="E34" s="43"/>
      <c r="F34" s="19" t="s">
        <v>37</v>
      </c>
      <c r="G34" s="89">
        <f>IF(M1="肖洪俊",G33*100)</f>
        <v>145</v>
      </c>
      <c r="H34" s="49" t="s">
        <v>38</v>
      </c>
      <c r="I34" s="48"/>
    </row>
    <row r="35" spans="1:9" ht="14.25">
      <c r="A35" s="41"/>
      <c r="B35" s="42"/>
      <c r="C35" s="42"/>
      <c r="D35" s="42"/>
      <c r="E35" s="43"/>
      <c r="F35" s="27" t="s">
        <v>39</v>
      </c>
      <c r="G35" s="28">
        <f>IF(M1="肖洪俊",J13)</f>
        <v>120</v>
      </c>
      <c r="H35" s="49" t="s">
        <v>38</v>
      </c>
      <c r="I35" s="48"/>
    </row>
    <row r="36" spans="1:9" ht="16.5">
      <c r="A36" s="41"/>
      <c r="B36" s="42"/>
      <c r="C36" s="42"/>
      <c r="D36" s="42"/>
      <c r="E36" s="43"/>
      <c r="F36" s="19" t="s">
        <v>40</v>
      </c>
      <c r="G36" s="47"/>
      <c r="H36" s="45"/>
      <c r="I36" s="64"/>
    </row>
    <row r="37" spans="1:9" ht="14.25">
      <c r="A37" s="41"/>
      <c r="B37" s="42"/>
      <c r="C37" s="42"/>
      <c r="D37" s="42"/>
      <c r="E37" s="43"/>
      <c r="F37" s="3"/>
      <c r="G37" s="29"/>
      <c r="H37" s="45"/>
      <c r="I37" s="64"/>
    </row>
    <row r="38" spans="1:9" ht="14.25">
      <c r="A38" s="41"/>
      <c r="B38" s="42"/>
      <c r="C38" s="42"/>
      <c r="D38" s="42"/>
      <c r="E38" s="43"/>
      <c r="F38" s="126" t="s">
        <v>41</v>
      </c>
      <c r="G38" s="127"/>
      <c r="H38" s="128"/>
      <c r="I38" s="47"/>
    </row>
    <row r="39" spans="1:9" ht="12" customHeight="1">
      <c r="A39" s="41"/>
      <c r="B39" s="42"/>
      <c r="C39" s="42"/>
      <c r="D39" s="42"/>
      <c r="E39" s="43"/>
      <c r="F39" s="106" t="str">
        <f>IF(G34&gt;=G35,"符合规范《铁路路基工程施工质量验收标准》（TB10414-2003）及设计要求",IF(G34&lt;G35,"不符合规范《铁路路基工程施工质量验收标准》（TB10414-2003）及设计要求"))</f>
        <v>符合规范《铁路路基工程施工质量验收标准》（TB10414-2003）及设计要求</v>
      </c>
      <c r="G39" s="107"/>
      <c r="H39" s="108"/>
      <c r="I39" s="70"/>
    </row>
    <row r="40" spans="1:9" ht="9" customHeight="1">
      <c r="A40" s="41"/>
      <c r="B40" s="42"/>
      <c r="C40" s="42"/>
      <c r="D40" s="42"/>
      <c r="E40" s="43"/>
      <c r="F40" s="106"/>
      <c r="G40" s="107"/>
      <c r="H40" s="108"/>
      <c r="I40" s="70"/>
    </row>
    <row r="41" spans="1:9" ht="7.5" customHeight="1">
      <c r="A41" s="41"/>
      <c r="B41" s="42"/>
      <c r="C41" s="42"/>
      <c r="D41" s="42"/>
      <c r="E41" s="43"/>
      <c r="F41" s="106"/>
      <c r="G41" s="107"/>
      <c r="H41" s="108"/>
      <c r="I41" s="70"/>
    </row>
    <row r="42" spans="1:9" ht="7.5" customHeight="1">
      <c r="A42" s="41"/>
      <c r="B42" s="42"/>
      <c r="C42" s="42"/>
      <c r="D42" s="42"/>
      <c r="E42" s="43"/>
      <c r="F42" s="106"/>
      <c r="G42" s="107"/>
      <c r="H42" s="108"/>
      <c r="I42" s="70"/>
    </row>
    <row r="43" spans="1:9" ht="15.75" customHeight="1">
      <c r="A43" s="30"/>
      <c r="B43" s="31" t="s">
        <v>42</v>
      </c>
      <c r="C43" s="32"/>
      <c r="D43" s="32"/>
      <c r="E43" s="33"/>
      <c r="F43" s="109"/>
      <c r="G43" s="110"/>
      <c r="H43" s="111"/>
      <c r="I43" s="70"/>
    </row>
    <row r="44" spans="1:9" ht="22.5" customHeight="1">
      <c r="A44" s="38" t="s">
        <v>0</v>
      </c>
      <c r="B44" s="38"/>
      <c r="C44" s="34" t="s">
        <v>1</v>
      </c>
      <c r="D44" s="35"/>
      <c r="E44" s="112" t="s">
        <v>43</v>
      </c>
      <c r="F44" s="112"/>
      <c r="G44" s="21"/>
      <c r="H44" s="38"/>
      <c r="I44" s="38"/>
    </row>
  </sheetData>
  <sheetProtection password="D6D4" sheet="1" objects="1" scenarios="1" selectLockedCells="1"/>
  <mergeCells count="32">
    <mergeCell ref="F39:H43"/>
    <mergeCell ref="E44:F44"/>
    <mergeCell ref="D19:E19"/>
    <mergeCell ref="F19:H19"/>
    <mergeCell ref="F21:H21"/>
    <mergeCell ref="F28:H28"/>
    <mergeCell ref="F29:H30"/>
    <mergeCell ref="F38:H38"/>
    <mergeCell ref="G23:H23"/>
    <mergeCell ref="G22:H22"/>
    <mergeCell ref="A7:A8"/>
    <mergeCell ref="D7:F7"/>
    <mergeCell ref="A1:H1"/>
    <mergeCell ref="A5:B5"/>
    <mergeCell ref="F2:H2"/>
    <mergeCell ref="F3:H3"/>
    <mergeCell ref="F4:H4"/>
    <mergeCell ref="G15:H15"/>
    <mergeCell ref="G16:H16"/>
    <mergeCell ref="G17:H17"/>
    <mergeCell ref="G7:H8"/>
    <mergeCell ref="G9:H9"/>
    <mergeCell ref="G10:H10"/>
    <mergeCell ref="G11:H11"/>
    <mergeCell ref="G12:H12"/>
    <mergeCell ref="G13:H13"/>
    <mergeCell ref="K1:L1"/>
    <mergeCell ref="K2:L2"/>
    <mergeCell ref="K4:K8"/>
    <mergeCell ref="J5:J7"/>
    <mergeCell ref="J8:J9"/>
    <mergeCell ref="G14:H14"/>
  </mergeCells>
  <dataValidations count="1">
    <dataValidation type="list" allowBlank="1" showInputMessage="1" showErrorMessage="1" sqref="J8:J9">
      <formula1>"10,-10,9,-9,8,-8,6,-6,4,-4,2,-2,1,-1"</formula1>
    </dataValidation>
  </dataValidations>
  <printOptions/>
  <pageMargins left="1.06" right="0.63" top="0.984251968503937" bottom="0.69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2010-11-25T11:07:20Z</cp:lastPrinted>
  <dcterms:created xsi:type="dcterms:W3CDTF">1996-12-17T01:32:42Z</dcterms:created>
  <dcterms:modified xsi:type="dcterms:W3CDTF">2010-11-25T12:53:44Z</dcterms:modified>
  <cp:category/>
  <cp:version/>
  <cp:contentType/>
  <cp:contentStatus/>
</cp:coreProperties>
</file>